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/>
  <mc:AlternateContent xmlns:mc="http://schemas.openxmlformats.org/markup-compatibility/2006">
    <mc:Choice Requires="x15">
      <x15ac:absPath xmlns:x15ac="http://schemas.microsoft.com/office/spreadsheetml/2010/11/ac" url="C:\Users\renau\Downloads\"/>
    </mc:Choice>
  </mc:AlternateContent>
  <xr:revisionPtr revIDLastSave="0" documentId="13_ncr:1_{9B8AC015-F807-4607-83C8-1685E2B93126}" xr6:coauthVersionLast="47" xr6:coauthVersionMax="47" xr10:uidLastSave="{00000000-0000-0000-0000-000000000000}"/>
  <bookViews>
    <workbookView xWindow="3060" yWindow="204" windowWidth="18600" windowHeight="11160" xr2:uid="{00000000-000D-0000-FFFF-FFFF00000000}"/>
  </bookViews>
  <sheets>
    <sheet name="p5_6.2.8.tif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6" l="1"/>
  <c r="C10" i="6"/>
  <c r="D19" i="6"/>
  <c r="D14" i="6" l="1"/>
  <c r="D15" i="6"/>
  <c r="D16" i="6" s="1"/>
  <c r="D18" i="6"/>
  <c r="D12" i="6"/>
  <c r="C15" i="6"/>
  <c r="C19" i="6"/>
  <c r="C14" i="6"/>
  <c r="C5" i="6"/>
  <c r="C9" i="6" s="1"/>
  <c r="F5" i="6"/>
  <c r="I5" i="6"/>
  <c r="D8" i="6"/>
  <c r="E8" i="6"/>
  <c r="F8" i="6" s="1"/>
  <c r="G8" i="6" s="1"/>
  <c r="H8" i="6" s="1"/>
  <c r="I8" i="6" s="1"/>
  <c r="J8" i="6" s="1"/>
  <c r="K8" i="6" s="1"/>
  <c r="L8" i="6" s="1"/>
  <c r="M8" i="6" s="1"/>
  <c r="N8" i="6" s="1"/>
  <c r="O8" i="6" s="1"/>
  <c r="P8" i="6" s="1"/>
  <c r="Q8" i="6" s="1"/>
  <c r="R8" i="6" s="1"/>
  <c r="S8" i="6" s="1"/>
  <c r="T8" i="6" s="1"/>
  <c r="U8" i="6" s="1"/>
  <c r="V8" i="6" s="1"/>
  <c r="W8" i="6" s="1"/>
  <c r="X8" i="6" s="1"/>
  <c r="Y8" i="6" s="1"/>
  <c r="Z8" i="6" s="1"/>
  <c r="AA8" i="6" s="1"/>
  <c r="C18" i="6"/>
  <c r="D9" i="6" l="1"/>
  <c r="C16" i="6"/>
  <c r="D10" i="6" s="1"/>
  <c r="D11" i="6" s="1"/>
  <c r="E9" i="6" l="1"/>
  <c r="E11" i="6" l="1"/>
  <c r="E18" i="6" s="1"/>
  <c r="E12" i="6" l="1"/>
  <c r="E19" i="6" l="1"/>
  <c r="E14" i="6"/>
  <c r="E15" i="6"/>
  <c r="E16" i="6" s="1"/>
  <c r="F10" i="6" s="1"/>
  <c r="F11" i="6" s="1"/>
  <c r="F18" i="6" s="1"/>
  <c r="F9" i="6"/>
  <c r="F12" i="6" l="1"/>
  <c r="F19" i="6" s="1"/>
  <c r="F14" i="6" l="1"/>
  <c r="F15" i="6"/>
  <c r="F16" i="6" s="1"/>
  <c r="G9" i="6"/>
  <c r="G10" i="6" l="1"/>
  <c r="G11" i="6" s="1"/>
  <c r="G18" i="6" s="1"/>
  <c r="G12" i="6" l="1"/>
  <c r="G14" i="6" l="1"/>
  <c r="G15" i="6"/>
  <c r="G16" i="6" s="1"/>
  <c r="G19" i="6"/>
  <c r="H9" i="6"/>
  <c r="H10" i="6" l="1"/>
  <c r="H11" i="6" l="1"/>
  <c r="H18" i="6" s="1"/>
  <c r="H12" i="6" l="1"/>
  <c r="H19" i="6" s="1"/>
  <c r="H14" i="6" l="1"/>
  <c r="H15" i="6"/>
  <c r="H16" i="6" s="1"/>
  <c r="I9" i="6"/>
  <c r="I10" i="6"/>
  <c r="I11" i="6" l="1"/>
  <c r="I18" i="6" s="1"/>
  <c r="I12" i="6"/>
  <c r="I19" i="6" s="1"/>
  <c r="I15" i="6" l="1"/>
  <c r="I14" i="6"/>
  <c r="J9" i="6"/>
  <c r="I16" i="6" l="1"/>
  <c r="J10" i="6"/>
  <c r="J11" i="6" l="1"/>
  <c r="J18" i="6" s="1"/>
  <c r="J12" i="6" l="1"/>
  <c r="J19" i="6" s="1"/>
  <c r="J15" i="6" l="1"/>
  <c r="J14" i="6"/>
  <c r="K9" i="6"/>
  <c r="J16" i="6" l="1"/>
  <c r="K10" i="6"/>
  <c r="K11" i="6" l="1"/>
  <c r="K18" i="6" s="1"/>
  <c r="K12" i="6" l="1"/>
  <c r="K19" i="6" s="1"/>
  <c r="K14" i="6" l="1"/>
  <c r="K15" i="6"/>
  <c r="K16" i="6" s="1"/>
  <c r="L9" i="6"/>
  <c r="L10" i="6" l="1"/>
  <c r="L11" i="6" l="1"/>
  <c r="L18" i="6" s="1"/>
  <c r="L12" i="6" l="1"/>
  <c r="L19" i="6" s="1"/>
  <c r="L15" i="6" l="1"/>
  <c r="L14" i="6"/>
  <c r="M9" i="6"/>
  <c r="L16" i="6" l="1"/>
  <c r="M10" i="6" s="1"/>
  <c r="M11" i="6" s="1"/>
  <c r="M18" i="6" s="1"/>
  <c r="M12" i="6" l="1"/>
  <c r="M19" i="6" s="1"/>
  <c r="M14" i="6" l="1"/>
  <c r="N9" i="6" s="1"/>
  <c r="M15" i="6"/>
  <c r="M16" i="6" s="1"/>
  <c r="N10" i="6" s="1"/>
  <c r="N11" i="6" l="1"/>
  <c r="N18" i="6" s="1"/>
  <c r="N12" i="6" l="1"/>
  <c r="N19" i="6" s="1"/>
  <c r="N15" i="6" l="1"/>
  <c r="N14" i="6"/>
  <c r="O9" i="6" s="1"/>
  <c r="N16" i="6" l="1"/>
  <c r="O10" i="6" s="1"/>
  <c r="O11" i="6"/>
  <c r="O18" i="6" s="1"/>
  <c r="O12" i="6"/>
  <c r="O19" i="6" s="1"/>
  <c r="O14" i="6" l="1"/>
  <c r="O15" i="6"/>
  <c r="O16" i="6" s="1"/>
  <c r="P9" i="6"/>
  <c r="P10" i="6"/>
  <c r="P11" i="6" l="1"/>
  <c r="P18" i="6" s="1"/>
  <c r="P12" i="6"/>
  <c r="P19" i="6" s="1"/>
  <c r="P15" i="6" l="1"/>
  <c r="P14" i="6"/>
  <c r="Q9" i="6" s="1"/>
  <c r="P16" i="6" l="1"/>
  <c r="Q10" i="6" s="1"/>
  <c r="Q11" i="6"/>
  <c r="Q18" i="6" s="1"/>
  <c r="Q12" i="6"/>
  <c r="Q19" i="6" s="1"/>
  <c r="Q15" i="6" l="1"/>
  <c r="Q14" i="6"/>
  <c r="R9" i="6" s="1"/>
  <c r="Q16" i="6" l="1"/>
  <c r="R10" i="6" s="1"/>
  <c r="R11" i="6" l="1"/>
  <c r="R18" i="6" s="1"/>
  <c r="R12" i="6" l="1"/>
  <c r="R19" i="6" s="1"/>
  <c r="R15" i="6" l="1"/>
  <c r="R14" i="6"/>
  <c r="S9" i="6"/>
  <c r="R16" i="6" l="1"/>
  <c r="S10" i="6" s="1"/>
  <c r="S11" i="6" s="1"/>
  <c r="S18" i="6" s="1"/>
  <c r="S12" i="6" l="1"/>
  <c r="S19" i="6" s="1"/>
  <c r="S15" i="6" l="1"/>
  <c r="S14" i="6"/>
  <c r="T9" i="6" s="1"/>
  <c r="S16" i="6" l="1"/>
  <c r="T10" i="6" s="1"/>
  <c r="T11" i="6" s="1"/>
  <c r="T18" i="6" l="1"/>
  <c r="T12" i="6"/>
  <c r="T19" i="6" s="1"/>
  <c r="T14" i="6" l="1"/>
  <c r="U9" i="6" s="1"/>
  <c r="T15" i="6"/>
  <c r="T16" i="6" s="1"/>
  <c r="U10" i="6" s="1"/>
  <c r="U11" i="6" s="1"/>
  <c r="U18" i="6" s="1"/>
  <c r="U12" i="6" l="1"/>
  <c r="U19" i="6" s="1"/>
  <c r="U15" i="6" l="1"/>
  <c r="U14" i="6"/>
  <c r="V9" i="6" s="1"/>
  <c r="U16" i="6" l="1"/>
  <c r="V10" i="6" s="1"/>
  <c r="V11" i="6" s="1"/>
  <c r="V18" i="6" s="1"/>
  <c r="V12" i="6" l="1"/>
  <c r="V19" i="6" s="1"/>
  <c r="V14" i="6" l="1"/>
  <c r="V15" i="6"/>
  <c r="V16" i="6" s="1"/>
  <c r="W9" i="6"/>
  <c r="W10" i="6" l="1"/>
  <c r="W11" i="6" s="1"/>
  <c r="W18" i="6" s="1"/>
  <c r="W12" i="6" l="1"/>
  <c r="W19" i="6" s="1"/>
  <c r="W14" i="6" l="1"/>
  <c r="W15" i="6"/>
  <c r="W16" i="6" s="1"/>
  <c r="X9" i="6"/>
  <c r="X10" i="6" l="1"/>
  <c r="X11" i="6" l="1"/>
  <c r="X18" i="6" s="1"/>
  <c r="X12" i="6" l="1"/>
  <c r="X19" i="6" s="1"/>
  <c r="X14" i="6" l="1"/>
  <c r="X15" i="6"/>
  <c r="X16" i="6" s="1"/>
  <c r="Y9" i="6"/>
  <c r="Y10" i="6" l="1"/>
  <c r="Y11" i="6" l="1"/>
  <c r="Y18" i="6" s="1"/>
  <c r="Y12" i="6" l="1"/>
  <c r="Y19" i="6" s="1"/>
  <c r="Y14" i="6" l="1"/>
  <c r="Y15" i="6"/>
  <c r="Y16" i="6" s="1"/>
  <c r="Z9" i="6"/>
  <c r="Z10" i="6" l="1"/>
  <c r="Z11" i="6" l="1"/>
  <c r="Z18" i="6" s="1"/>
  <c r="Z12" i="6" l="1"/>
  <c r="Z19" i="6" s="1"/>
  <c r="Z15" i="6" l="1"/>
  <c r="Z14" i="6"/>
  <c r="AA9" i="6" s="1"/>
  <c r="Z16" i="6" l="1"/>
  <c r="AA10" i="6" s="1"/>
  <c r="AA11" i="6" s="1"/>
  <c r="AA18" i="6" s="1"/>
  <c r="AA12" i="6"/>
  <c r="AA19" i="6" s="1"/>
  <c r="AA14" i="6" l="1"/>
  <c r="AA15" i="6"/>
  <c r="AA16" i="6" s="1"/>
</calcChain>
</file>

<file path=xl/sharedStrings.xml><?xml version="1.0" encoding="utf-8"?>
<sst xmlns="http://schemas.openxmlformats.org/spreadsheetml/2006/main" count="21" uniqueCount="21">
  <si>
    <t>Cp</t>
  </si>
  <si>
    <t>Cv</t>
  </si>
  <si>
    <t>r</t>
  </si>
  <si>
    <t>P (bar)</t>
  </si>
  <si>
    <t>T (K)</t>
  </si>
  <si>
    <t>Volume (m3)</t>
  </si>
  <si>
    <t>T air</t>
  </si>
  <si>
    <t>Text</t>
  </si>
  <si>
    <t>H air</t>
  </si>
  <si>
    <t>U</t>
  </si>
  <si>
    <t>K</t>
  </si>
  <si>
    <t>S</t>
  </si>
  <si>
    <t>tau (kWh)</t>
  </si>
  <si>
    <t>T storage (°C)</t>
  </si>
  <si>
    <t>M storage (kg)</t>
  </si>
  <si>
    <t xml:space="preserve">Cylindrical storage </t>
  </si>
  <si>
    <t>Diameter</t>
  </si>
  <si>
    <t>Length</t>
  </si>
  <si>
    <t>increment</t>
  </si>
  <si>
    <t>Flow rate</t>
  </si>
  <si>
    <t xml:space="preserve">factor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</si>
</sst>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3" fontId="0" fillId="0" borderId="0" xfId="0" applyNumberFormat="1"/>
    <xf numFmtId="0" fontId="1" fillId="0" borderId="0" xfId="0" applyFon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9"/>
    </mc:Choice>
    <mc:Fallback>
      <c:style val="9"/>
    </mc:Fallback>
  </mc:AlternateContent>
  <c:chart>
    <c:title>
      <c:layout>
        <c:manualLayout>
          <c:xMode val="edge"/>
          <c:yMode val="edge"/>
          <c:x val="0.41292134831460703"/>
          <c:y val="3.896103896103896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8.707865168539318E-2"/>
          <c:y val="0.23809624465741977"/>
          <c:w val="0.84269662921348398"/>
          <c:h val="0.584418055068211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'p5_6.2.8.tif'!$B$9</c:f>
              <c:strCache>
                <c:ptCount val="1"/>
                <c:pt idx="0">
                  <c:v>M storage (kg)</c:v>
                </c:pt>
              </c:strCache>
            </c:strRef>
          </c:tx>
          <c:marker>
            <c:symbol val="none"/>
          </c:marker>
          <c:xVal>
            <c:numRef>
              <c:f>'p5_6.2.8.tif'!$C$8:$Z$8</c:f>
              <c:numCache>
                <c:formatCode>General</c:formatCode>
                <c:ptCount val="24"/>
                <c:pt idx="0">
                  <c:v>0</c:v>
                </c:pt>
                <c:pt idx="1">
                  <c:v>20</c:v>
                </c:pt>
                <c:pt idx="2">
                  <c:v>40</c:v>
                </c:pt>
                <c:pt idx="3">
                  <c:v>60</c:v>
                </c:pt>
                <c:pt idx="4">
                  <c:v>80</c:v>
                </c:pt>
                <c:pt idx="5">
                  <c:v>100</c:v>
                </c:pt>
                <c:pt idx="6">
                  <c:v>120</c:v>
                </c:pt>
                <c:pt idx="7">
                  <c:v>140</c:v>
                </c:pt>
                <c:pt idx="8">
                  <c:v>160</c:v>
                </c:pt>
                <c:pt idx="9">
                  <c:v>180</c:v>
                </c:pt>
                <c:pt idx="10">
                  <c:v>200</c:v>
                </c:pt>
                <c:pt idx="11">
                  <c:v>220</c:v>
                </c:pt>
                <c:pt idx="12">
                  <c:v>240</c:v>
                </c:pt>
                <c:pt idx="13">
                  <c:v>260</c:v>
                </c:pt>
                <c:pt idx="14">
                  <c:v>280</c:v>
                </c:pt>
                <c:pt idx="15">
                  <c:v>300</c:v>
                </c:pt>
                <c:pt idx="16">
                  <c:v>320</c:v>
                </c:pt>
                <c:pt idx="17">
                  <c:v>340</c:v>
                </c:pt>
                <c:pt idx="18">
                  <c:v>360</c:v>
                </c:pt>
                <c:pt idx="19">
                  <c:v>380</c:v>
                </c:pt>
                <c:pt idx="20">
                  <c:v>400</c:v>
                </c:pt>
                <c:pt idx="21">
                  <c:v>420</c:v>
                </c:pt>
                <c:pt idx="22">
                  <c:v>440</c:v>
                </c:pt>
                <c:pt idx="23">
                  <c:v>460</c:v>
                </c:pt>
              </c:numCache>
            </c:numRef>
          </c:xVal>
          <c:yVal>
            <c:numRef>
              <c:f>'p5_6.2.8.tif'!$C$9:$Z$9</c:f>
              <c:numCache>
                <c:formatCode>#,##0</c:formatCode>
                <c:ptCount val="24"/>
                <c:pt idx="0">
                  <c:v>2.9395018980957128</c:v>
                </c:pt>
                <c:pt idx="1">
                  <c:v>3.1775018980957128</c:v>
                </c:pt>
                <c:pt idx="2">
                  <c:v>3.4098813447823879</c:v>
                </c:pt>
                <c:pt idx="3">
                  <c:v>3.6367944503060126</c:v>
                </c:pt>
                <c:pt idx="4">
                  <c:v>3.8583884200487555</c:v>
                </c:pt>
                <c:pt idx="5">
                  <c:v>4.0748038011571719</c:v>
                </c:pt>
                <c:pt idx="6">
                  <c:v>4.2861746211728349</c:v>
                </c:pt>
                <c:pt idx="7">
                  <c:v>4.4926284560346748</c:v>
                </c:pt>
                <c:pt idx="8">
                  <c:v>4.6942864958637962</c:v>
                </c:pt>
                <c:pt idx="9">
                  <c:v>4.8912636393250919</c:v>
                </c:pt>
                <c:pt idx="10">
                  <c:v>5.0836686274619778</c:v>
                </c:pt>
                <c:pt idx="11">
                  <c:v>5.2716042176801787</c:v>
                </c:pt>
                <c:pt idx="12">
                  <c:v>5.4551673936783338</c:v>
                </c:pt>
                <c:pt idx="13">
                  <c:v>5.6344496051804107</c:v>
                </c:pt>
                <c:pt idx="14">
                  <c:v>5.8095370309564309</c:v>
                </c:pt>
                <c:pt idx="15">
                  <c:v>5.9805108590480627</c:v>
                </c:pt>
                <c:pt idx="16">
                  <c:v>6.1474475789036038</c:v>
                </c:pt>
                <c:pt idx="17">
                  <c:v>6.3104192810268733</c:v>
                </c:pt>
                <c:pt idx="18">
                  <c:v>6.4694939606243409</c:v>
                </c:pt>
                <c:pt idx="19">
                  <c:v>6.624735822528482</c:v>
                </c:pt>
                <c:pt idx="20">
                  <c:v>6.776205585354905</c:v>
                </c:pt>
                <c:pt idx="21">
                  <c:v>6.9239607834095187</c:v>
                </c:pt>
                <c:pt idx="22">
                  <c:v>7.0680560653043907</c:v>
                </c:pt>
                <c:pt idx="23">
                  <c:v>7.2085434885769049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1CE-4E4C-9FF5-D43CAB8DDB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542272"/>
        <c:axId val="49543808"/>
      </c:scatterChart>
      <c:valAx>
        <c:axId val="49542272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fr-FR"/>
          </a:p>
        </c:txPr>
        <c:crossAx val="49543808"/>
        <c:crosses val="autoZero"/>
        <c:crossBetween val="midCat"/>
      </c:valAx>
      <c:valAx>
        <c:axId val="49543808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fr-FR"/>
          </a:p>
        </c:txPr>
        <c:crossAx val="49542272"/>
        <c:crossesAt val="-10"/>
        <c:crossBetween val="midCat"/>
      </c:valAx>
    </c:plotArea>
    <c:plotVisOnly val="1"/>
    <c:dispBlanksAs val="gap"/>
    <c:showDLblsOverMax val="0"/>
  </c:chart>
  <c:printSettings>
    <c:headerFooter alignWithMargins="0"/>
    <c:pageMargins b="0.98425196899999956" l="0.78740157499999996" r="0.78740157499999996" t="0.98425196899999956" header="0.49212598450000022" footer="0.49212598450000022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9"/>
    </mc:Choice>
    <mc:Fallback>
      <c:style val="9"/>
    </mc:Fallback>
  </mc:AlternateContent>
  <c:chart>
    <c:title>
      <c:layout>
        <c:manualLayout>
          <c:xMode val="edge"/>
          <c:yMode val="edge"/>
          <c:x val="0.41736812310225979"/>
          <c:y val="3.87931034482758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364174009141974"/>
          <c:y val="0.23706946446799357"/>
          <c:w val="0.82633279262077852"/>
          <c:h val="0.58620813032085617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'p5_6.2.8.tif'!$B$18</c:f>
              <c:strCache>
                <c:ptCount val="1"/>
                <c:pt idx="0">
                  <c:v>T storage (°C)</c:v>
                </c:pt>
              </c:strCache>
            </c:strRef>
          </c:tx>
          <c:marker>
            <c:symbol val="none"/>
          </c:marker>
          <c:xVal>
            <c:numRef>
              <c:f>'p5_6.2.8.tif'!$C$8:$Z$8</c:f>
              <c:numCache>
                <c:formatCode>General</c:formatCode>
                <c:ptCount val="24"/>
                <c:pt idx="0">
                  <c:v>0</c:v>
                </c:pt>
                <c:pt idx="1">
                  <c:v>20</c:v>
                </c:pt>
                <c:pt idx="2">
                  <c:v>40</c:v>
                </c:pt>
                <c:pt idx="3">
                  <c:v>60</c:v>
                </c:pt>
                <c:pt idx="4">
                  <c:v>80</c:v>
                </c:pt>
                <c:pt idx="5">
                  <c:v>100</c:v>
                </c:pt>
                <c:pt idx="6">
                  <c:v>120</c:v>
                </c:pt>
                <c:pt idx="7">
                  <c:v>140</c:v>
                </c:pt>
                <c:pt idx="8">
                  <c:v>160</c:v>
                </c:pt>
                <c:pt idx="9">
                  <c:v>180</c:v>
                </c:pt>
                <c:pt idx="10">
                  <c:v>200</c:v>
                </c:pt>
                <c:pt idx="11">
                  <c:v>220</c:v>
                </c:pt>
                <c:pt idx="12">
                  <c:v>240</c:v>
                </c:pt>
                <c:pt idx="13">
                  <c:v>260</c:v>
                </c:pt>
                <c:pt idx="14">
                  <c:v>280</c:v>
                </c:pt>
                <c:pt idx="15">
                  <c:v>300</c:v>
                </c:pt>
                <c:pt idx="16">
                  <c:v>320</c:v>
                </c:pt>
                <c:pt idx="17">
                  <c:v>340</c:v>
                </c:pt>
                <c:pt idx="18">
                  <c:v>360</c:v>
                </c:pt>
                <c:pt idx="19">
                  <c:v>380</c:v>
                </c:pt>
                <c:pt idx="20">
                  <c:v>400</c:v>
                </c:pt>
                <c:pt idx="21">
                  <c:v>420</c:v>
                </c:pt>
                <c:pt idx="22">
                  <c:v>440</c:v>
                </c:pt>
                <c:pt idx="23">
                  <c:v>460</c:v>
                </c:pt>
              </c:numCache>
            </c:numRef>
          </c:xVal>
          <c:yVal>
            <c:numRef>
              <c:f>'p5_6.2.8.tif'!$C$18:$Z$18</c:f>
              <c:numCache>
                <c:formatCode>General</c:formatCode>
                <c:ptCount val="24"/>
                <c:pt idx="0">
                  <c:v>26.850000000000023</c:v>
                </c:pt>
                <c:pt idx="1">
                  <c:v>30.37734192576022</c:v>
                </c:pt>
                <c:pt idx="2">
                  <c:v>33.253713376675307</c:v>
                </c:pt>
                <c:pt idx="3">
                  <c:v>35.632464937312932</c:v>
                </c:pt>
                <c:pt idx="4">
                  <c:v>37.625012750266308</c:v>
                </c:pt>
                <c:pt idx="5">
                  <c:v>39.314908030810955</c:v>
                </c:pt>
                <c:pt idx="6">
                  <c:v>40.766428950076829</c:v>
                </c:pt>
                <c:pt idx="7">
                  <c:v>42.030052790874834</c:v>
                </c:pt>
                <c:pt idx="8">
                  <c:v>43.146074822259607</c:v>
                </c:pt>
                <c:pt idx="9">
                  <c:v>44.147083830766519</c:v>
                </c:pt>
                <c:pt idx="10">
                  <c:v>45.059707570875958</c:v>
                </c:pt>
                <c:pt idx="11">
                  <c:v>45.905876992125059</c:v>
                </c:pt>
                <c:pt idx="12">
                  <c:v>46.703763820126994</c:v>
                </c:pt>
                <c:pt idx="13">
                  <c:v>47.468490312728193</c:v>
                </c:pt>
                <c:pt idx="14">
                  <c:v>48.212676098657255</c:v>
                </c:pt>
                <c:pt idx="15">
                  <c:v>48.946865832471076</c:v>
                </c:pt>
                <c:pt idx="16">
                  <c:v>49.679867852303175</c:v>
                </c:pt>
                <c:pt idx="17">
                  <c:v>50.419025155445183</c:v>
                </c:pt>
                <c:pt idx="18">
                  <c:v>51.17043406752822</c:v>
                </c:pt>
                <c:pt idx="19">
                  <c:v>51.939121920449168</c:v>
                </c:pt>
                <c:pt idx="20">
                  <c:v>52.729192222254994</c:v>
                </c:pt>
                <c:pt idx="21">
                  <c:v>53.54394379002855</c:v>
                </c:pt>
                <c:pt idx="22">
                  <c:v>54.385968862218419</c:v>
                </c:pt>
                <c:pt idx="23">
                  <c:v>55.25723413859879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58D-4149-A8A8-4AA48E5B34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064384"/>
        <c:axId val="48065920"/>
      </c:scatterChart>
      <c:valAx>
        <c:axId val="4806438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fr-FR"/>
          </a:p>
        </c:txPr>
        <c:crossAx val="48065920"/>
        <c:crosses val="autoZero"/>
        <c:crossBetween val="midCat"/>
      </c:valAx>
      <c:valAx>
        <c:axId val="480659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fr-FR"/>
          </a:p>
        </c:txPr>
        <c:crossAx val="48064384"/>
        <c:crossesAt val="-10"/>
        <c:crossBetween val="midCat"/>
      </c:valAx>
    </c:plotArea>
    <c:plotVisOnly val="1"/>
    <c:dispBlanksAs val="gap"/>
    <c:showDLblsOverMax val="0"/>
  </c:chart>
  <c:printSettings>
    <c:headerFooter alignWithMargins="0"/>
    <c:pageMargins b="0.98425196899999956" l="0.78740157499999996" r="0.78740157499999996" t="0.98425196899999956" header="0.49212598450000022" footer="0.4921259845000002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9"/>
    </mc:Choice>
    <mc:Fallback>
      <c:style val="9"/>
    </mc:Fallback>
  </mc:AlternateContent>
  <c:chart>
    <c:title>
      <c:layout>
        <c:manualLayout>
          <c:xMode val="edge"/>
          <c:yMode val="edge"/>
          <c:x val="0.45098156848041077"/>
          <c:y val="3.87931034482758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364174009141974"/>
          <c:y val="0.23706946446799357"/>
          <c:w val="0.82633279262077852"/>
          <c:h val="0.58620813032085617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'p5_6.2.8.tif'!$B$12</c:f>
              <c:strCache>
                <c:ptCount val="1"/>
                <c:pt idx="0">
                  <c:v>P (bar)</c:v>
                </c:pt>
              </c:strCache>
            </c:strRef>
          </c:tx>
          <c:marker>
            <c:symbol val="none"/>
          </c:marker>
          <c:xVal>
            <c:numRef>
              <c:f>'p5_6.2.8.tif'!$C$8:$Z$8</c:f>
              <c:numCache>
                <c:formatCode>General</c:formatCode>
                <c:ptCount val="24"/>
                <c:pt idx="0">
                  <c:v>0</c:v>
                </c:pt>
                <c:pt idx="1">
                  <c:v>20</c:v>
                </c:pt>
                <c:pt idx="2">
                  <c:v>40</c:v>
                </c:pt>
                <c:pt idx="3">
                  <c:v>60</c:v>
                </c:pt>
                <c:pt idx="4">
                  <c:v>80</c:v>
                </c:pt>
                <c:pt idx="5">
                  <c:v>100</c:v>
                </c:pt>
                <c:pt idx="6">
                  <c:v>120</c:v>
                </c:pt>
                <c:pt idx="7">
                  <c:v>140</c:v>
                </c:pt>
                <c:pt idx="8">
                  <c:v>160</c:v>
                </c:pt>
                <c:pt idx="9">
                  <c:v>180</c:v>
                </c:pt>
                <c:pt idx="10">
                  <c:v>200</c:v>
                </c:pt>
                <c:pt idx="11">
                  <c:v>220</c:v>
                </c:pt>
                <c:pt idx="12">
                  <c:v>240</c:v>
                </c:pt>
                <c:pt idx="13">
                  <c:v>260</c:v>
                </c:pt>
                <c:pt idx="14">
                  <c:v>280</c:v>
                </c:pt>
                <c:pt idx="15">
                  <c:v>300</c:v>
                </c:pt>
                <c:pt idx="16">
                  <c:v>320</c:v>
                </c:pt>
                <c:pt idx="17">
                  <c:v>340</c:v>
                </c:pt>
                <c:pt idx="18">
                  <c:v>360</c:v>
                </c:pt>
                <c:pt idx="19">
                  <c:v>380</c:v>
                </c:pt>
                <c:pt idx="20">
                  <c:v>400</c:v>
                </c:pt>
                <c:pt idx="21">
                  <c:v>420</c:v>
                </c:pt>
                <c:pt idx="22">
                  <c:v>440</c:v>
                </c:pt>
                <c:pt idx="23">
                  <c:v>460</c:v>
                </c:pt>
              </c:numCache>
            </c:numRef>
          </c:xVal>
          <c:yVal>
            <c:numRef>
              <c:f>'p5_6.2.8.tif'!$C$12:$Z$12</c:f>
              <c:numCache>
                <c:formatCode>General</c:formatCode>
                <c:ptCount val="24"/>
                <c:pt idx="0">
                  <c:v>5</c:v>
                </c:pt>
                <c:pt idx="1">
                  <c:v>5.4683794427770867</c:v>
                </c:pt>
                <c:pt idx="2">
                  <c:v>5.9239078730312782</c:v>
                </c:pt>
                <c:pt idx="3">
                  <c:v>6.3671691881047687</c:v>
                </c:pt>
                <c:pt idx="4">
                  <c:v>6.7987182409653286</c:v>
                </c:pt>
                <c:pt idx="5">
                  <c:v>7.219098332028115</c:v>
                </c:pt>
                <c:pt idx="6">
                  <c:v>7.6288470948466669</c:v>
                </c:pt>
                <c:pt idx="7">
                  <c:v>8.0284966809065441</c:v>
                </c:pt>
                <c:pt idx="8">
                  <c:v>8.4185713782253409</c:v>
                </c:pt>
                <c:pt idx="9">
                  <c:v>8.7995843219261616</c:v>
                </c:pt>
                <c:pt idx="10">
                  <c:v>9.1720341484832471</c:v>
                </c:pt>
                <c:pt idx="11">
                  <c:v>9.5364020001537071</c:v>
                </c:pt>
                <c:pt idx="12">
                  <c:v>9.893149041493567</c:v>
                </c:pt>
                <c:pt idx="13">
                  <c:v>10.242714518664961</c:v>
                </c:pt>
                <c:pt idx="14">
                  <c:v>10.585514325697366</c:v>
                </c:pt>
                <c:pt idx="15">
                  <c:v>10.921940012038268</c:v>
                </c:pt>
                <c:pt idx="16">
                  <c:v>11.252358156394196</c:v>
                </c:pt>
                <c:pt idx="17">
                  <c:v>11.57711003354434</c:v>
                </c:pt>
                <c:pt idx="18">
                  <c:v>11.896511507988256</c:v>
                </c:pt>
                <c:pt idx="19">
                  <c:v>12.210853097798115</c:v>
                </c:pt>
                <c:pt idx="20">
                  <c:v>12.520400162115532</c:v>
                </c:pt>
                <c:pt idx="21">
                  <c:v>12.825393175427358</c:v>
                </c:pt>
                <c:pt idx="22">
                  <c:v>13.1260480606238</c:v>
                </c:pt>
                <c:pt idx="23">
                  <c:v>13.42255656071624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6D0-441B-B247-4AD005144A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085632"/>
        <c:axId val="48099712"/>
      </c:scatterChart>
      <c:valAx>
        <c:axId val="48085632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fr-FR"/>
          </a:p>
        </c:txPr>
        <c:crossAx val="48099712"/>
        <c:crosses val="autoZero"/>
        <c:crossBetween val="midCat"/>
      </c:valAx>
      <c:valAx>
        <c:axId val="480997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fr-FR"/>
          </a:p>
        </c:txPr>
        <c:crossAx val="48085632"/>
        <c:crossesAt val="-10"/>
        <c:crossBetween val="midCat"/>
      </c:valAx>
    </c:plotArea>
    <c:plotVisOnly val="1"/>
    <c:dispBlanksAs val="gap"/>
    <c:showDLblsOverMax val="0"/>
  </c:chart>
  <c:printSettings>
    <c:headerFooter alignWithMargins="0"/>
    <c:pageMargins b="0.98425196899999956" l="0.78740157499999996" r="0.78740157499999996" t="0.98425196899999956" header="0.49212598450000022" footer="0.49212598450000022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9"/>
    </mc:Choice>
    <mc:Fallback>
      <c:style val="9"/>
    </mc:Fallback>
  </mc:AlternateContent>
  <c:chart>
    <c:title>
      <c:layout>
        <c:manualLayout>
          <c:xMode val="edge"/>
          <c:yMode val="edge"/>
          <c:x val="0.43137372534315604"/>
          <c:y val="3.87931034482758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364174009141974"/>
          <c:y val="0.23706946446799357"/>
          <c:w val="0.82633279262077852"/>
          <c:h val="0.58620813032085617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'p5_6.2.8.tif'!$B$19</c:f>
              <c:strCache>
                <c:ptCount val="1"/>
                <c:pt idx="0">
                  <c:v>tau (kWh)</c:v>
                </c:pt>
              </c:strCache>
            </c:strRef>
          </c:tx>
          <c:marker>
            <c:symbol val="none"/>
          </c:marker>
          <c:xVal>
            <c:numRef>
              <c:f>'p5_6.2.8.tif'!$C$8:$Z$8</c:f>
              <c:numCache>
                <c:formatCode>General</c:formatCode>
                <c:ptCount val="24"/>
                <c:pt idx="0">
                  <c:v>0</c:v>
                </c:pt>
                <c:pt idx="1">
                  <c:v>20</c:v>
                </c:pt>
                <c:pt idx="2">
                  <c:v>40</c:v>
                </c:pt>
                <c:pt idx="3">
                  <c:v>60</c:v>
                </c:pt>
                <c:pt idx="4">
                  <c:v>80</c:v>
                </c:pt>
                <c:pt idx="5">
                  <c:v>100</c:v>
                </c:pt>
                <c:pt idx="6">
                  <c:v>120</c:v>
                </c:pt>
                <c:pt idx="7">
                  <c:v>140</c:v>
                </c:pt>
                <c:pt idx="8">
                  <c:v>160</c:v>
                </c:pt>
                <c:pt idx="9">
                  <c:v>180</c:v>
                </c:pt>
                <c:pt idx="10">
                  <c:v>200</c:v>
                </c:pt>
                <c:pt idx="11">
                  <c:v>220</c:v>
                </c:pt>
                <c:pt idx="12">
                  <c:v>240</c:v>
                </c:pt>
                <c:pt idx="13">
                  <c:v>260</c:v>
                </c:pt>
                <c:pt idx="14">
                  <c:v>280</c:v>
                </c:pt>
                <c:pt idx="15">
                  <c:v>300</c:v>
                </c:pt>
                <c:pt idx="16">
                  <c:v>320</c:v>
                </c:pt>
                <c:pt idx="17">
                  <c:v>340</c:v>
                </c:pt>
                <c:pt idx="18">
                  <c:v>360</c:v>
                </c:pt>
                <c:pt idx="19">
                  <c:v>380</c:v>
                </c:pt>
                <c:pt idx="20">
                  <c:v>400</c:v>
                </c:pt>
                <c:pt idx="21">
                  <c:v>420</c:v>
                </c:pt>
                <c:pt idx="22">
                  <c:v>440</c:v>
                </c:pt>
                <c:pt idx="23">
                  <c:v>460</c:v>
                </c:pt>
              </c:numCache>
            </c:numRef>
          </c:xVal>
          <c:yVal>
            <c:numRef>
              <c:f>'p5_6.2.8.tif'!$C$19:$Z$19</c:f>
              <c:numCache>
                <c:formatCode>#,##0.00</c:formatCode>
                <c:ptCount val="24"/>
                <c:pt idx="0">
                  <c:v>1.6491111111111113E-2</c:v>
                </c:pt>
                <c:pt idx="1">
                  <c:v>3.3454112511930326E-2</c:v>
                </c:pt>
                <c:pt idx="2">
                  <c:v>5.0835479144892205E-2</c:v>
                </c:pt>
                <c:pt idx="3">
                  <c:v>6.8591282550407445E-2</c:v>
                </c:pt>
                <c:pt idx="4">
                  <c:v>8.6685979663598769E-2</c:v>
                </c:pt>
                <c:pt idx="5">
                  <c:v>0.10509136375459133</c:v>
                </c:pt>
                <c:pt idx="6">
                  <c:v>0.12378564806343351</c:v>
                </c:pt>
                <c:pt idx="7">
                  <c:v>0.14275266409337697</c:v>
                </c:pt>
                <c:pt idx="8">
                  <c:v>0.16198116147907674</c:v>
                </c:pt>
                <c:pt idx="9">
                  <c:v>0.18146419851344098</c:v>
                </c:pt>
                <c:pt idx="10">
                  <c:v>0.2011986134631441</c:v>
                </c:pt>
                <c:pt idx="11">
                  <c:v>0.22118456746295184</c:v>
                </c:pt>
                <c:pt idx="12">
                  <c:v>0.24142515035419509</c:v>
                </c:pt>
                <c:pt idx="13">
                  <c:v>0.26192604142584558</c:v>
                </c:pt>
                <c:pt idx="14">
                  <c:v>0.28269521764487981</c:v>
                </c:pt>
                <c:pt idx="15">
                  <c:v>0.30374270261086689</c:v>
                </c:pt>
                <c:pt idx="16">
                  <c:v>0.32508035011496084</c:v>
                </c:pt>
                <c:pt idx="17">
                  <c:v>0.34672165680495204</c:v>
                </c:pt>
                <c:pt idx="18">
                  <c:v>0.36868159904065195</c:v>
                </c:pt>
                <c:pt idx="19">
                  <c:v>0.39097648955860853</c:v>
                </c:pt>
                <c:pt idx="20">
                  <c:v>0.41362385004813873</c:v>
                </c:pt>
                <c:pt idx="21">
                  <c:v>0.4366422961721147</c:v>
                </c:pt>
                <c:pt idx="22">
                  <c:v>0.46005143194892417</c:v>
                </c:pt>
                <c:pt idx="23">
                  <c:v>0.4838717507515759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27F-4EC4-AFC5-DD5DD54753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613824"/>
        <c:axId val="49644288"/>
      </c:scatterChart>
      <c:valAx>
        <c:axId val="4961382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fr-FR"/>
          </a:p>
        </c:txPr>
        <c:crossAx val="49644288"/>
        <c:crosses val="autoZero"/>
        <c:crossBetween val="midCat"/>
      </c:valAx>
      <c:valAx>
        <c:axId val="49644288"/>
        <c:scaling>
          <c:orientation val="minMax"/>
        </c:scaling>
        <c:delete val="0"/>
        <c:axPos val="l"/>
        <c:majorGridlines/>
        <c:numFmt formatCode="#,##0.00" sourceLinked="1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fr-FR"/>
          </a:p>
        </c:txPr>
        <c:crossAx val="49613824"/>
        <c:crossesAt val="-10"/>
        <c:crossBetween val="midCat"/>
      </c:valAx>
    </c:plotArea>
    <c:plotVisOnly val="1"/>
    <c:dispBlanksAs val="gap"/>
    <c:showDLblsOverMax val="0"/>
  </c:chart>
  <c:printSettings>
    <c:headerFooter alignWithMargins="0"/>
    <c:pageMargins b="0.98425196899999956" l="0.78740157499999996" r="0.78740157499999996" t="0.98425196899999956" header="0.49212598450000022" footer="0.4921259845000002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190500</xdr:colOff>
      <xdr:row>34</xdr:row>
      <xdr:rowOff>76200</xdr:rowOff>
    </xdr:from>
    <xdr:to>
      <xdr:col>5</xdr:col>
      <xdr:colOff>533400</xdr:colOff>
      <xdr:row>48</xdr:row>
      <xdr:rowOff>9525</xdr:rowOff>
    </xdr:to>
    <xdr:graphicFrame macro="">
      <xdr:nvGraphicFramePr>
        <xdr:cNvPr id="1054" name="Chart 2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533400</xdr:colOff>
      <xdr:row>20</xdr:row>
      <xdr:rowOff>123825</xdr:rowOff>
    </xdr:from>
    <xdr:to>
      <xdr:col>10</xdr:col>
      <xdr:colOff>123825</xdr:colOff>
      <xdr:row>34</xdr:row>
      <xdr:rowOff>66675</xdr:rowOff>
    </xdr:to>
    <xdr:graphicFrame macro="">
      <xdr:nvGraphicFramePr>
        <xdr:cNvPr id="1055" name="Chart 3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180975</xdr:colOff>
      <xdr:row>20</xdr:row>
      <xdr:rowOff>114300</xdr:rowOff>
    </xdr:from>
    <xdr:to>
      <xdr:col>5</xdr:col>
      <xdr:colOff>533400</xdr:colOff>
      <xdr:row>34</xdr:row>
      <xdr:rowOff>57150</xdr:rowOff>
    </xdr:to>
    <xdr:graphicFrame macro="">
      <xdr:nvGraphicFramePr>
        <xdr:cNvPr id="1056" name="Chart 4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552450</xdr:colOff>
      <xdr:row>34</xdr:row>
      <xdr:rowOff>76200</xdr:rowOff>
    </xdr:from>
    <xdr:to>
      <xdr:col>10</xdr:col>
      <xdr:colOff>142875</xdr:colOff>
      <xdr:row>48</xdr:row>
      <xdr:rowOff>19050</xdr:rowOff>
    </xdr:to>
    <xdr:graphicFrame macro="">
      <xdr:nvGraphicFramePr>
        <xdr:cNvPr id="1057" name="Chart 5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0.75588</cdr:x>
      <cdr:y>0.90548</cdr:y>
    </cdr:from>
    <cdr:to>
      <cdr:x>0.88855</cdr:x>
      <cdr:y>0.97845</cdr:y>
    </cdr:to>
    <cdr:sp macro="" textlink="">
      <cdr:nvSpPr>
        <cdr:cNvPr id="20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573475" y="2004116"/>
          <a:ext cx="451156" cy="16123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fr-F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t (s)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0.7593</cdr:x>
      <cdr:y>0.90556</cdr:y>
    </cdr:from>
    <cdr:to>
      <cdr:x>0.88956</cdr:x>
      <cdr:y>0.97854</cdr:y>
    </cdr:to>
    <cdr:sp macro="" textlink="">
      <cdr:nvSpPr>
        <cdr:cNvPr id="40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592346" y="2012914"/>
          <a:ext cx="444170" cy="16196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fr-F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t (s)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0.7593</cdr:x>
      <cdr:y>0.90556</cdr:y>
    </cdr:from>
    <cdr:to>
      <cdr:x>0.88956</cdr:x>
      <cdr:y>0.97854</cdr:y>
    </cdr:to>
    <cdr:sp macro="" textlink="">
      <cdr:nvSpPr>
        <cdr:cNvPr id="51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592346" y="2012914"/>
          <a:ext cx="444170" cy="16196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fr-F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t (s)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0.7593</cdr:x>
      <cdr:y>0.90604</cdr:y>
    </cdr:from>
    <cdr:to>
      <cdr:x>0.88956</cdr:x>
      <cdr:y>0.97854</cdr:y>
    </cdr:to>
    <cdr:sp macro="" textlink="">
      <cdr:nvSpPr>
        <cdr:cNvPr id="614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592346" y="2013976"/>
          <a:ext cx="444170" cy="16089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fr-F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t (s)</a:t>
          </a:r>
        </a:p>
      </cdr:txBody>
    </cdr:sp>
  </cdr:relSizeAnchor>
</c:userShape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9"/>
  <sheetViews>
    <sheetView tabSelected="1" zoomScale="85" zoomScaleNormal="85" workbookViewId="0">
      <selection activeCell="J10" sqref="J10"/>
    </sheetView>
  </sheetViews>
  <sheetFormatPr baseColWidth="10" defaultRowHeight="13.2" x14ac:dyDescent="0.25"/>
  <sheetData>
    <row r="1" spans="1:27" x14ac:dyDescent="0.25">
      <c r="B1" s="2" t="s">
        <v>15</v>
      </c>
      <c r="E1" t="s">
        <v>20</v>
      </c>
      <c r="F1">
        <v>1</v>
      </c>
    </row>
    <row r="3" spans="1:27" x14ac:dyDescent="0.25">
      <c r="B3" t="s">
        <v>16</v>
      </c>
      <c r="C3">
        <v>0.8</v>
      </c>
      <c r="E3" t="s">
        <v>0</v>
      </c>
      <c r="F3">
        <v>1000</v>
      </c>
      <c r="H3" t="s">
        <v>7</v>
      </c>
      <c r="I3">
        <v>300</v>
      </c>
    </row>
    <row r="4" spans="1:27" x14ac:dyDescent="0.25">
      <c r="B4" t="s">
        <v>17</v>
      </c>
      <c r="C4">
        <v>1</v>
      </c>
      <c r="E4" t="s">
        <v>1</v>
      </c>
      <c r="F4">
        <v>715</v>
      </c>
      <c r="H4" t="s">
        <v>10</v>
      </c>
      <c r="I4">
        <v>3</v>
      </c>
    </row>
    <row r="5" spans="1:27" x14ac:dyDescent="0.25">
      <c r="B5" t="s">
        <v>5</v>
      </c>
      <c r="C5" s="3">
        <f>C4*PI()/4*C3^2</f>
        <v>0.50265482457436694</v>
      </c>
      <c r="E5" t="s">
        <v>2</v>
      </c>
      <c r="F5">
        <f>F3-F4</f>
        <v>285</v>
      </c>
      <c r="H5" t="s">
        <v>11</v>
      </c>
      <c r="I5" s="1">
        <f>PI()*C3*C4</f>
        <v>2.5132741228718345</v>
      </c>
    </row>
    <row r="7" spans="1:27" x14ac:dyDescent="0.25">
      <c r="B7" t="s">
        <v>18</v>
      </c>
      <c r="C7">
        <v>20</v>
      </c>
    </row>
    <row r="8" spans="1:27" x14ac:dyDescent="0.25">
      <c r="C8">
        <v>0</v>
      </c>
      <c r="D8">
        <f t="shared" ref="D8:M8" si="0">C8+$C7</f>
        <v>20</v>
      </c>
      <c r="E8">
        <f t="shared" si="0"/>
        <v>40</v>
      </c>
      <c r="F8">
        <f t="shared" si="0"/>
        <v>60</v>
      </c>
      <c r="G8">
        <f t="shared" si="0"/>
        <v>80</v>
      </c>
      <c r="H8">
        <f t="shared" si="0"/>
        <v>100</v>
      </c>
      <c r="I8">
        <f t="shared" si="0"/>
        <v>120</v>
      </c>
      <c r="J8">
        <f t="shared" si="0"/>
        <v>140</v>
      </c>
      <c r="K8">
        <f t="shared" si="0"/>
        <v>160</v>
      </c>
      <c r="L8">
        <f t="shared" si="0"/>
        <v>180</v>
      </c>
      <c r="M8">
        <f t="shared" si="0"/>
        <v>200</v>
      </c>
      <c r="N8">
        <f t="shared" ref="N8:U8" si="1">M8+$C7</f>
        <v>220</v>
      </c>
      <c r="O8">
        <f t="shared" si="1"/>
        <v>240</v>
      </c>
      <c r="P8">
        <f t="shared" si="1"/>
        <v>260</v>
      </c>
      <c r="Q8">
        <f t="shared" si="1"/>
        <v>280</v>
      </c>
      <c r="R8">
        <f t="shared" si="1"/>
        <v>300</v>
      </c>
      <c r="S8">
        <f t="shared" si="1"/>
        <v>320</v>
      </c>
      <c r="T8">
        <f t="shared" si="1"/>
        <v>340</v>
      </c>
      <c r="U8">
        <f t="shared" si="1"/>
        <v>360</v>
      </c>
      <c r="V8">
        <f t="shared" ref="V8:AA8" si="2">U8+$C7</f>
        <v>380</v>
      </c>
      <c r="W8">
        <f t="shared" si="2"/>
        <v>400</v>
      </c>
      <c r="X8">
        <f t="shared" si="2"/>
        <v>420</v>
      </c>
      <c r="Y8">
        <f t="shared" si="2"/>
        <v>440</v>
      </c>
      <c r="Z8">
        <f t="shared" si="2"/>
        <v>460</v>
      </c>
      <c r="AA8">
        <f t="shared" si="2"/>
        <v>480</v>
      </c>
    </row>
    <row r="9" spans="1:27" x14ac:dyDescent="0.25">
      <c r="A9">
        <v>1</v>
      </c>
      <c r="B9" t="s">
        <v>14</v>
      </c>
      <c r="C9" s="1">
        <f>$C5/($F5*C11/C12/100000)</f>
        <v>2.9395018980957128</v>
      </c>
      <c r="D9" s="1">
        <f t="shared" ref="D9:U9" si="3">C9+$C7*C14</f>
        <v>3.1775018980957128</v>
      </c>
      <c r="E9" s="1">
        <f t="shared" si="3"/>
        <v>3.4098813447823879</v>
      </c>
      <c r="F9" s="1">
        <f t="shared" si="3"/>
        <v>3.6367944503060126</v>
      </c>
      <c r="G9" s="1">
        <f t="shared" si="3"/>
        <v>3.8583884200487555</v>
      </c>
      <c r="H9" s="1">
        <f t="shared" si="3"/>
        <v>4.0748038011571719</v>
      </c>
      <c r="I9" s="1">
        <f t="shared" si="3"/>
        <v>4.2861746211728349</v>
      </c>
      <c r="J9" s="1">
        <f t="shared" si="3"/>
        <v>4.4926284560346748</v>
      </c>
      <c r="K9" s="1">
        <f t="shared" si="3"/>
        <v>4.6942864958637962</v>
      </c>
      <c r="L9" s="1">
        <f t="shared" si="3"/>
        <v>4.8912636393250919</v>
      </c>
      <c r="M9" s="1">
        <f t="shared" si="3"/>
        <v>5.0836686274619778</v>
      </c>
      <c r="N9" s="1">
        <f t="shared" si="3"/>
        <v>5.2716042176801787</v>
      </c>
      <c r="O9" s="1">
        <f t="shared" si="3"/>
        <v>5.4551673936783338</v>
      </c>
      <c r="P9" s="1">
        <f t="shared" si="3"/>
        <v>5.6344496051804107</v>
      </c>
      <c r="Q9" s="1">
        <f t="shared" si="3"/>
        <v>5.8095370309564309</v>
      </c>
      <c r="R9" s="1">
        <f t="shared" si="3"/>
        <v>5.9805108590480627</v>
      </c>
      <c r="S9" s="1">
        <f t="shared" si="3"/>
        <v>6.1474475789036038</v>
      </c>
      <c r="T9" s="1">
        <f t="shared" si="3"/>
        <v>6.3104192810268733</v>
      </c>
      <c r="U9" s="1">
        <f t="shared" si="3"/>
        <v>6.4694939606243409</v>
      </c>
      <c r="V9" s="1">
        <f t="shared" ref="V9:AA9" si="4">U9+$C7*U14</f>
        <v>6.624735822528482</v>
      </c>
      <c r="W9" s="1">
        <f t="shared" si="4"/>
        <v>6.776205585354905</v>
      </c>
      <c r="X9" s="1">
        <f t="shared" si="4"/>
        <v>6.9239607834095187</v>
      </c>
      <c r="Y9" s="1">
        <f t="shared" si="4"/>
        <v>7.0680560653043907</v>
      </c>
      <c r="Z9" s="1">
        <f t="shared" si="4"/>
        <v>7.2085434885769049</v>
      </c>
      <c r="AA9" s="1">
        <f t="shared" si="4"/>
        <v>7.3454728098483102</v>
      </c>
    </row>
    <row r="10" spans="1:27" x14ac:dyDescent="0.25">
      <c r="A10">
        <v>1</v>
      </c>
      <c r="B10" t="s">
        <v>9</v>
      </c>
      <c r="C10" s="1">
        <f>C9*$F4*(C11-$I3)</f>
        <v>0</v>
      </c>
      <c r="D10" s="1">
        <f>C10+C16-$I4*$I5*(C11-$I3)*$C7/1000</f>
        <v>8.013816999999996</v>
      </c>
      <c r="E10" s="1">
        <f>D10+D16-$I4*$I5*(D11-$I3)*$C7/1000</f>
        <v>15.612670488027781</v>
      </c>
      <c r="F10" s="1">
        <f>E10+E16-$I4*$I5*(E11-$I3)*$C7/1000</f>
        <v>22.837114116979127</v>
      </c>
      <c r="G10" s="1">
        <f t="shared" ref="G10:U10" si="5">F10+F16-$I4*$I5*(F11-$I3)*$C7/1000</f>
        <v>29.725541861376179</v>
      </c>
      <c r="H10" s="1">
        <f t="shared" si="5"/>
        <v>36.316319056891402</v>
      </c>
      <c r="I10" s="1">
        <f t="shared" si="5"/>
        <v>42.648494876969515</v>
      </c>
      <c r="J10" s="1">
        <f t="shared" si="5"/>
        <v>48.761811049660785</v>
      </c>
      <c r="K10" s="1">
        <f t="shared" si="5"/>
        <v>54.696387441209225</v>
      </c>
      <c r="L10" s="1">
        <f t="shared" si="5"/>
        <v>60.49228700356705</v>
      </c>
      <c r="M10" s="1">
        <f t="shared" si="5"/>
        <v>66.189065151722957</v>
      </c>
      <c r="N10" s="1">
        <f t="shared" si="5"/>
        <v>71.825354689145897</v>
      </c>
      <c r="O10" s="1">
        <f t="shared" si="5"/>
        <v>77.438507598843287</v>
      </c>
      <c r="P10" s="1">
        <f t="shared" si="5"/>
        <v>83.064298890406633</v>
      </c>
      <c r="Q10" s="1">
        <f t="shared" si="5"/>
        <v>88.736689380965984</v>
      </c>
      <c r="R10" s="1">
        <f t="shared" si="5"/>
        <v>94.487640434345252</v>
      </c>
      <c r="S10" s="1">
        <f t="shared" si="5"/>
        <v>100.34697233656122</v>
      </c>
      <c r="T10" s="1">
        <f t="shared" si="5"/>
        <v>106.34225800478882</v>
      </c>
      <c r="U10" s="1">
        <f t="shared" si="5"/>
        <v>112.49874444353976</v>
      </c>
      <c r="V10" s="1">
        <f t="shared" ref="V10:AA10" si="6">U10+U16-$I4*$I5*(U11-$I3)*$C7/1000</f>
        <v>118.83929539066163</v>
      </c>
      <c r="W10" s="1">
        <f t="shared" si="6"/>
        <v>125.38434971985592</v>
      </c>
      <c r="X10" s="1">
        <f t="shared" si="6"/>
        <v>132.15189126903732</v>
      </c>
      <c r="Y10" s="1">
        <f t="shared" si="6"/>
        <v>139.15742678740443</v>
      </c>
      <c r="Z10" s="1">
        <f t="shared" si="6"/>
        <v>146.41396961496713</v>
      </c>
      <c r="AA10" s="1">
        <f t="shared" si="6"/>
        <v>153.93202752163285</v>
      </c>
    </row>
    <row r="11" spans="1:27" x14ac:dyDescent="0.25">
      <c r="A11">
        <v>2</v>
      </c>
      <c r="B11" t="s">
        <v>4</v>
      </c>
      <c r="C11">
        <v>300</v>
      </c>
      <c r="D11">
        <f>$I3+D10/D9/$F4*1000</f>
        <v>303.5273419257602</v>
      </c>
      <c r="E11">
        <f t="shared" ref="E11:U11" si="7">$I3+E10/E9/$F4*1000</f>
        <v>306.40371337667528</v>
      </c>
      <c r="F11">
        <f t="shared" si="7"/>
        <v>308.78246493731291</v>
      </c>
      <c r="G11">
        <f t="shared" si="7"/>
        <v>310.77501275026628</v>
      </c>
      <c r="H11">
        <f t="shared" si="7"/>
        <v>312.46490803081093</v>
      </c>
      <c r="I11">
        <f t="shared" si="7"/>
        <v>313.91642895007681</v>
      </c>
      <c r="J11">
        <f t="shared" si="7"/>
        <v>315.18005279087481</v>
      </c>
      <c r="K11">
        <f t="shared" si="7"/>
        <v>316.29607482225958</v>
      </c>
      <c r="L11">
        <f t="shared" si="7"/>
        <v>317.2970838307665</v>
      </c>
      <c r="M11">
        <f t="shared" si="7"/>
        <v>318.20970757087593</v>
      </c>
      <c r="N11">
        <f t="shared" si="7"/>
        <v>319.05587699212504</v>
      </c>
      <c r="O11">
        <f t="shared" si="7"/>
        <v>319.85376382012697</v>
      </c>
      <c r="P11">
        <f t="shared" si="7"/>
        <v>320.61849031272817</v>
      </c>
      <c r="Q11">
        <f t="shared" si="7"/>
        <v>321.36267609865723</v>
      </c>
      <c r="R11">
        <f t="shared" si="7"/>
        <v>322.09686583247105</v>
      </c>
      <c r="S11">
        <f t="shared" si="7"/>
        <v>322.82986785230315</v>
      </c>
      <c r="T11">
        <f t="shared" si="7"/>
        <v>323.56902515544516</v>
      </c>
      <c r="U11">
        <f t="shared" si="7"/>
        <v>324.3204340675282</v>
      </c>
      <c r="V11">
        <f t="shared" ref="V11:AA11" si="8">$I3+V10/V9/$F4*1000</f>
        <v>325.08912192044914</v>
      </c>
      <c r="W11">
        <f t="shared" si="8"/>
        <v>325.87919222225497</v>
      </c>
      <c r="X11">
        <f t="shared" si="8"/>
        <v>326.69394379002853</v>
      </c>
      <c r="Y11">
        <f t="shared" si="8"/>
        <v>327.5359688622184</v>
      </c>
      <c r="Z11">
        <f t="shared" si="8"/>
        <v>328.40723413859877</v>
      </c>
      <c r="AA11">
        <f t="shared" si="8"/>
        <v>329.30914790027663</v>
      </c>
    </row>
    <row r="12" spans="1:27" x14ac:dyDescent="0.25">
      <c r="A12">
        <v>3</v>
      </c>
      <c r="B12" t="s">
        <v>3</v>
      </c>
      <c r="C12">
        <v>5</v>
      </c>
      <c r="D12">
        <f t="shared" ref="D12:U12" si="9">D9*$F5*D11/$C5/100000</f>
        <v>5.4683794427770867</v>
      </c>
      <c r="E12">
        <f t="shared" si="9"/>
        <v>5.9239078730312782</v>
      </c>
      <c r="F12">
        <f t="shared" si="9"/>
        <v>6.3671691881047687</v>
      </c>
      <c r="G12">
        <f t="shared" si="9"/>
        <v>6.7987182409653286</v>
      </c>
      <c r="H12">
        <f t="shared" si="9"/>
        <v>7.219098332028115</v>
      </c>
      <c r="I12">
        <f t="shared" si="9"/>
        <v>7.6288470948466669</v>
      </c>
      <c r="J12">
        <f t="shared" si="9"/>
        <v>8.0284966809065441</v>
      </c>
      <c r="K12">
        <f t="shared" si="9"/>
        <v>8.4185713782253409</v>
      </c>
      <c r="L12">
        <f t="shared" si="9"/>
        <v>8.7995843219261616</v>
      </c>
      <c r="M12">
        <f t="shared" si="9"/>
        <v>9.1720341484832471</v>
      </c>
      <c r="N12">
        <f t="shared" si="9"/>
        <v>9.5364020001537071</v>
      </c>
      <c r="O12">
        <f t="shared" si="9"/>
        <v>9.893149041493567</v>
      </c>
      <c r="P12">
        <f t="shared" si="9"/>
        <v>10.242714518664961</v>
      </c>
      <c r="Q12">
        <f t="shared" si="9"/>
        <v>10.585514325697366</v>
      </c>
      <c r="R12">
        <f t="shared" si="9"/>
        <v>10.921940012038268</v>
      </c>
      <c r="S12">
        <f t="shared" si="9"/>
        <v>11.252358156394196</v>
      </c>
      <c r="T12">
        <f t="shared" si="9"/>
        <v>11.57711003354434</v>
      </c>
      <c r="U12">
        <f t="shared" si="9"/>
        <v>11.896511507988256</v>
      </c>
      <c r="V12">
        <f t="shared" ref="V12:AA12" si="10">V9*$F5*V11/$C5/100000</f>
        <v>12.210853097798115</v>
      </c>
      <c r="W12">
        <f t="shared" si="10"/>
        <v>12.520400162115532</v>
      </c>
      <c r="X12">
        <f t="shared" si="10"/>
        <v>12.825393175427358</v>
      </c>
      <c r="Y12">
        <f t="shared" si="10"/>
        <v>13.1260480606238</v>
      </c>
      <c r="Z12">
        <f t="shared" si="10"/>
        <v>13.42255656071624</v>
      </c>
      <c r="AA12">
        <f t="shared" si="10"/>
        <v>13.71508663595265</v>
      </c>
    </row>
    <row r="14" spans="1:27" x14ac:dyDescent="0.25">
      <c r="B14" t="s">
        <v>19</v>
      </c>
      <c r="C14">
        <f>(- 0.0006*C12 + 0.0149)*$F1</f>
        <v>1.1900000000000001E-2</v>
      </c>
      <c r="D14">
        <f>(- 0.0006*D12 + 0.0149)*$F1</f>
        <v>1.1618972334333748E-2</v>
      </c>
      <c r="E14">
        <f>(- 0.0006*E12 + 0.0149)*$F1</f>
        <v>1.1345655276181234E-2</v>
      </c>
      <c r="F14">
        <f>(- 0.0006*F12 + 0.0149)*$F1</f>
        <v>1.1079698487137139E-2</v>
      </c>
      <c r="G14">
        <f t="shared" ref="G14:AA14" si="11">(- 0.0006*G12 + 0.0149)*$F1</f>
        <v>1.0820769055420804E-2</v>
      </c>
      <c r="H14">
        <f t="shared" si="11"/>
        <v>1.0568541000783131E-2</v>
      </c>
      <c r="I14">
        <f t="shared" si="11"/>
        <v>1.0322691743092E-2</v>
      </c>
      <c r="J14">
        <f t="shared" si="11"/>
        <v>1.0082901991456075E-2</v>
      </c>
      <c r="K14">
        <f t="shared" si="11"/>
        <v>9.8488571730647959E-3</v>
      </c>
      <c r="L14">
        <f t="shared" si="11"/>
        <v>9.6202494068443039E-3</v>
      </c>
      <c r="M14">
        <f t="shared" si="11"/>
        <v>9.3967795109100513E-3</v>
      </c>
      <c r="N14">
        <f t="shared" si="11"/>
        <v>9.1781587999077759E-3</v>
      </c>
      <c r="O14">
        <f t="shared" si="11"/>
        <v>8.9641105751038612E-3</v>
      </c>
      <c r="P14">
        <f t="shared" si="11"/>
        <v>8.7543712888010251E-3</v>
      </c>
      <c r="Q14">
        <f t="shared" si="11"/>
        <v>8.5486914045815807E-3</v>
      </c>
      <c r="R14">
        <f t="shared" si="11"/>
        <v>8.3468359927770398E-3</v>
      </c>
      <c r="S14">
        <f t="shared" si="11"/>
        <v>8.1485851061634841E-3</v>
      </c>
      <c r="T14">
        <f t="shared" si="11"/>
        <v>7.953733979873397E-3</v>
      </c>
      <c r="U14">
        <f t="shared" si="11"/>
        <v>7.7620930952070465E-3</v>
      </c>
      <c r="V14">
        <f t="shared" si="11"/>
        <v>7.5734881413211316E-3</v>
      </c>
      <c r="W14">
        <f t="shared" si="11"/>
        <v>7.3877599027306817E-3</v>
      </c>
      <c r="X14">
        <f t="shared" si="11"/>
        <v>7.204764094743586E-3</v>
      </c>
      <c r="Y14">
        <f t="shared" si="11"/>
        <v>7.0243711636257204E-3</v>
      </c>
      <c r="Z14">
        <f t="shared" si="11"/>
        <v>6.8464660635702574E-3</v>
      </c>
      <c r="AA14">
        <f t="shared" si="11"/>
        <v>6.670948018428411E-3</v>
      </c>
    </row>
    <row r="15" spans="1:27" x14ac:dyDescent="0.25">
      <c r="B15" t="s">
        <v>6</v>
      </c>
      <c r="C15">
        <f xml:space="preserve"> 0.1135*C12^3 - 2.2814*C12^2 + 17.361*C12 + 16.564+273.15</f>
        <v>333.67149999999998</v>
      </c>
      <c r="D15">
        <f xml:space="preserve"> 0.1135*D12^3 - 2.2814*D12^2 + 17.361*D12 + 16.564+273.15</f>
        <v>334.9891706647482</v>
      </c>
      <c r="E15">
        <f xml:space="preserve"> 0.1135*E12^3 - 2.2814*E12^2 + 17.361*E12 + 16.564+273.15</f>
        <v>336.09355588891634</v>
      </c>
      <c r="F15">
        <f xml:space="preserve"> 0.1135*F12^3 - 2.2814*F12^2 + 17.361*F12 + 16.564+273.15</f>
        <v>337.06234544942839</v>
      </c>
      <c r="G15">
        <f t="shared" ref="G15:AA15" si="12" xml:space="preserve"> 0.1135*G12^3 - 2.2814*G12^2 + 17.361*G12 + 16.564+273.15</f>
        <v>337.96223168874957</v>
      </c>
      <c r="H15">
        <f t="shared" si="12"/>
        <v>338.85039414304435</v>
      </c>
      <c r="I15">
        <f t="shared" si="12"/>
        <v>339.77578921683602</v>
      </c>
      <c r="J15">
        <f t="shared" si="12"/>
        <v>340.78029534703876</v>
      </c>
      <c r="K15">
        <f t="shared" si="12"/>
        <v>341.89973317025795</v>
      </c>
      <c r="L15">
        <f t="shared" si="12"/>
        <v>343.16476937608229</v>
      </c>
      <c r="M15">
        <f t="shared" si="12"/>
        <v>344.60171028312175</v>
      </c>
      <c r="N15">
        <f t="shared" si="12"/>
        <v>346.23319146405959</v>
      </c>
      <c r="O15">
        <f t="shared" si="12"/>
        <v>348.07877072906103</v>
      </c>
      <c r="P15">
        <f t="shared" si="12"/>
        <v>350.15543258447883</v>
      </c>
      <c r="Q15">
        <f t="shared" si="12"/>
        <v>352.47801266175952</v>
      </c>
      <c r="R15">
        <f t="shared" si="12"/>
        <v>355.05955056364502</v>
      </c>
      <c r="S15">
        <f t="shared" si="12"/>
        <v>357.91157919670911</v>
      </c>
      <c r="T15">
        <f t="shared" si="12"/>
        <v>361.04435806372828</v>
      </c>
      <c r="U15">
        <f t="shared" si="12"/>
        <v>364.46705727632525</v>
      </c>
      <c r="V15">
        <f t="shared" si="12"/>
        <v>368.18789829574519</v>
      </c>
      <c r="W15">
        <f t="shared" si="12"/>
        <v>372.21425667351946</v>
      </c>
      <c r="X15">
        <f t="shared" si="12"/>
        <v>376.55273138163835</v>
      </c>
      <c r="Y15">
        <f t="shared" si="12"/>
        <v>381.20918471690607</v>
      </c>
      <c r="Z15">
        <f t="shared" si="12"/>
        <v>386.188756249275</v>
      </c>
      <c r="AA15">
        <f t="shared" si="12"/>
        <v>391.4958538648516</v>
      </c>
    </row>
    <row r="16" spans="1:27" x14ac:dyDescent="0.25">
      <c r="B16" t="s">
        <v>8</v>
      </c>
      <c r="C16" s="1">
        <f t="shared" ref="C16" si="13">$F3*(C15-$I3)/1000*C14*$C7</f>
        <v>8.013816999999996</v>
      </c>
      <c r="D16" s="1">
        <f t="shared" ref="D16:E16" si="14">$F3*(D15-$I3)/1000*D14*$C7</f>
        <v>8.1307641190998261</v>
      </c>
      <c r="E16" s="1">
        <f t="shared" si="14"/>
        <v>8.1901008561445181</v>
      </c>
      <c r="F16" s="1">
        <f t="shared" ref="F16:I16" si="15">$F3*(F15-$I3)/1000*F14*$C7</f>
        <v>8.2127922561157156</v>
      </c>
      <c r="G16" s="1">
        <f t="shared" si="15"/>
        <v>8.215610838646727</v>
      </c>
      <c r="H16" s="1">
        <f t="shared" si="15"/>
        <v>8.2118396679469825</v>
      </c>
      <c r="I16" s="1">
        <f t="shared" si="15"/>
        <v>8.2118642184720194</v>
      </c>
      <c r="J16" s="1">
        <f t="shared" ref="J16:AA16" si="16">$F3*(J15-$I3)/1000*J14*$C7</f>
        <v>8.2236744233364796</v>
      </c>
      <c r="K16" s="1">
        <f t="shared" si="16"/>
        <v>8.2532897516679178</v>
      </c>
      <c r="L16" s="1">
        <f t="shared" si="16"/>
        <v>8.3051169397365356</v>
      </c>
      <c r="M16" s="1">
        <f t="shared" si="16"/>
        <v>8.3822487467996929</v>
      </c>
      <c r="N16" s="1">
        <f t="shared" si="16"/>
        <v>8.4867114616735915</v>
      </c>
      <c r="O16" s="1">
        <f t="shared" si="16"/>
        <v>8.6196683426073992</v>
      </c>
      <c r="P16" s="1">
        <f t="shared" si="16"/>
        <v>8.7815855798991365</v>
      </c>
      <c r="Q16" s="1">
        <f t="shared" si="16"/>
        <v>8.9723667154221403</v>
      </c>
      <c r="R16" s="1">
        <f t="shared" si="16"/>
        <v>9.1914607678151921</v>
      </c>
      <c r="S16" s="1">
        <f t="shared" si="16"/>
        <v>9.4379486343342194</v>
      </c>
      <c r="T16" s="1">
        <f t="shared" si="16"/>
        <v>9.7106117002206851</v>
      </c>
      <c r="U16" s="1">
        <f t="shared" si="16"/>
        <v>10.007986003057628</v>
      </c>
      <c r="V16" s="1">
        <f t="shared" si="16"/>
        <v>10.328404782488752</v>
      </c>
      <c r="W16" s="1">
        <f t="shared" si="16"/>
        <v>10.670031797162572</v>
      </c>
      <c r="X16" s="1">
        <f t="shared" si="16"/>
        <v>11.03088740825957</v>
      </c>
      <c r="Y16" s="1">
        <f t="shared" si="16"/>
        <v>11.40886910693979</v>
      </c>
      <c r="Z16" s="1">
        <f t="shared" si="16"/>
        <v>11.801767894439806</v>
      </c>
      <c r="AA16" s="1">
        <f t="shared" si="16"/>
        <v>12.207281700682945</v>
      </c>
    </row>
    <row r="18" spans="2:27" x14ac:dyDescent="0.25">
      <c r="B18" t="s">
        <v>13</v>
      </c>
      <c r="C18">
        <f t="shared" ref="C18" si="17">C11-273.15</f>
        <v>26.850000000000023</v>
      </c>
      <c r="D18">
        <f t="shared" ref="D18:E18" si="18">D11-273.15</f>
        <v>30.37734192576022</v>
      </c>
      <c r="E18">
        <f t="shared" si="18"/>
        <v>33.253713376675307</v>
      </c>
      <c r="F18">
        <f t="shared" ref="F18:I18" si="19">F11-273.15</f>
        <v>35.632464937312932</v>
      </c>
      <c r="G18">
        <f t="shared" si="19"/>
        <v>37.625012750266308</v>
      </c>
      <c r="H18">
        <f t="shared" si="19"/>
        <v>39.314908030810955</v>
      </c>
      <c r="I18">
        <f t="shared" si="19"/>
        <v>40.766428950076829</v>
      </c>
      <c r="J18">
        <f t="shared" ref="J18:AA18" si="20">J11-273.15</f>
        <v>42.030052790874834</v>
      </c>
      <c r="K18">
        <f t="shared" si="20"/>
        <v>43.146074822259607</v>
      </c>
      <c r="L18">
        <f t="shared" si="20"/>
        <v>44.147083830766519</v>
      </c>
      <c r="M18">
        <f t="shared" si="20"/>
        <v>45.059707570875958</v>
      </c>
      <c r="N18">
        <f t="shared" si="20"/>
        <v>45.905876992125059</v>
      </c>
      <c r="O18">
        <f t="shared" si="20"/>
        <v>46.703763820126994</v>
      </c>
      <c r="P18">
        <f t="shared" si="20"/>
        <v>47.468490312728193</v>
      </c>
      <c r="Q18">
        <f t="shared" si="20"/>
        <v>48.212676098657255</v>
      </c>
      <c r="R18">
        <f t="shared" si="20"/>
        <v>48.946865832471076</v>
      </c>
      <c r="S18">
        <f t="shared" si="20"/>
        <v>49.679867852303175</v>
      </c>
      <c r="T18">
        <f t="shared" si="20"/>
        <v>50.419025155445183</v>
      </c>
      <c r="U18">
        <f t="shared" si="20"/>
        <v>51.17043406752822</v>
      </c>
      <c r="V18">
        <f t="shared" si="20"/>
        <v>51.939121920449168</v>
      </c>
      <c r="W18">
        <f t="shared" si="20"/>
        <v>52.729192222254994</v>
      </c>
      <c r="X18">
        <f t="shared" si="20"/>
        <v>53.54394379002855</v>
      </c>
      <c r="Y18">
        <f t="shared" si="20"/>
        <v>54.385968862218419</v>
      </c>
      <c r="Z18">
        <f t="shared" si="20"/>
        <v>55.25723413859879</v>
      </c>
      <c r="AA18">
        <f t="shared" si="20"/>
        <v>56.15914790027665</v>
      </c>
    </row>
    <row r="19" spans="2:27" s="3" customFormat="1" x14ac:dyDescent="0.25">
      <c r="B19" s="3" t="s">
        <v>12</v>
      </c>
      <c r="C19" s="3">
        <f>(0.0019*C12^3-0.0485*C12^2+0.5328*C12+1.2794)/3600*$C7</f>
        <v>1.6491111111111113E-2</v>
      </c>
      <c r="D19" s="3">
        <f>(0.0019*D12^3-0.0485*D12^2+0.5328*D12+1.2794)/3600*$C7+C19</f>
        <v>3.3454112511930326E-2</v>
      </c>
      <c r="E19" s="3">
        <f t="shared" ref="E19:AA19" si="21">(0.0019*E12^3-0.0485*E12^2+0.5328*E12+1.2794)/3600*$C7+D19</f>
        <v>5.0835479144892205E-2</v>
      </c>
      <c r="F19" s="3">
        <f t="shared" si="21"/>
        <v>6.8591282550407445E-2</v>
      </c>
      <c r="G19" s="3">
        <f t="shared" si="21"/>
        <v>8.6685979663598769E-2</v>
      </c>
      <c r="H19" s="3">
        <f t="shared" si="21"/>
        <v>0.10509136375459133</v>
      </c>
      <c r="I19" s="3">
        <f t="shared" si="21"/>
        <v>0.12378564806343351</v>
      </c>
      <c r="J19" s="3">
        <f t="shared" si="21"/>
        <v>0.14275266409337697</v>
      </c>
      <c r="K19" s="3">
        <f t="shared" si="21"/>
        <v>0.16198116147907674</v>
      </c>
      <c r="L19" s="3">
        <f t="shared" si="21"/>
        <v>0.18146419851344098</v>
      </c>
      <c r="M19" s="3">
        <f t="shared" si="21"/>
        <v>0.2011986134631441</v>
      </c>
      <c r="N19" s="3">
        <f t="shared" si="21"/>
        <v>0.22118456746295184</v>
      </c>
      <c r="O19" s="3">
        <f t="shared" si="21"/>
        <v>0.24142515035419509</v>
      </c>
      <c r="P19" s="3">
        <f t="shared" si="21"/>
        <v>0.26192604142584558</v>
      </c>
      <c r="Q19" s="3">
        <f t="shared" si="21"/>
        <v>0.28269521764487981</v>
      </c>
      <c r="R19" s="3">
        <f t="shared" si="21"/>
        <v>0.30374270261086689</v>
      </c>
      <c r="S19" s="3">
        <f t="shared" si="21"/>
        <v>0.32508035011496084</v>
      </c>
      <c r="T19" s="3">
        <f t="shared" si="21"/>
        <v>0.34672165680495204</v>
      </c>
      <c r="U19" s="3">
        <f t="shared" si="21"/>
        <v>0.36868159904065195</v>
      </c>
      <c r="V19" s="3">
        <f t="shared" si="21"/>
        <v>0.39097648955860853</v>
      </c>
      <c r="W19" s="3">
        <f t="shared" si="21"/>
        <v>0.41362385004813873</v>
      </c>
      <c r="X19" s="3">
        <f t="shared" si="21"/>
        <v>0.4366422961721147</v>
      </c>
      <c r="Y19" s="3">
        <f t="shared" si="21"/>
        <v>0.46005143194892417</v>
      </c>
      <c r="Z19" s="3">
        <f t="shared" si="21"/>
        <v>0.4838717507515759</v>
      </c>
      <c r="AA19" s="3">
        <f t="shared" si="21"/>
        <v>0.50812454048225542</v>
      </c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horizontalDpi="1200" vertic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p5_6.2.8.tif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gicquel</dc:creator>
  <cp:lastModifiedBy>Renaud Gicquel</cp:lastModifiedBy>
  <dcterms:created xsi:type="dcterms:W3CDTF">2008-02-29T11:58:19Z</dcterms:created>
  <dcterms:modified xsi:type="dcterms:W3CDTF">2026-04-05T20:59:41Z</dcterms:modified>
</cp:coreProperties>
</file>